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Elektro\INTERNÍ MANUÁLY\DUFsdileni\dufvov1sh\"/>
    </mc:Choice>
  </mc:AlternateContent>
  <xr:revisionPtr revIDLastSave="0" documentId="13_ncr:1_{61BAE259-201D-4278-B14A-8B875C61FF10}" xr6:coauthVersionLast="47" xr6:coauthVersionMax="47" xr10:uidLastSave="{00000000-0000-0000-0000-000000000000}"/>
  <bookViews>
    <workbookView xWindow="-28920" yWindow="-120" windowWidth="29040" windowHeight="17640" activeTab="3" xr2:uid="{00000000-000D-0000-FFFF-FFFF00000000}"/>
  </bookViews>
  <sheets>
    <sheet name="jedno OPM pouze povinné" sheetId="1" r:id="rId1"/>
    <sheet name="1 OPM rozdělené v měsíci" sheetId="3" r:id="rId2"/>
    <sheet name="Jedno OPM,nepov. položky,2 x MP" sheetId="2" r:id="rId3"/>
    <sheet name="2 OPM smlouva CSU,pouze povinné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4" l="1"/>
  <c r="W4" i="4"/>
  <c r="AE9" i="2"/>
  <c r="AE8" i="2"/>
  <c r="AE4" i="2"/>
  <c r="AC6" i="2"/>
  <c r="AE6" i="2"/>
  <c r="AC7" i="2"/>
  <c r="AE7" i="2"/>
  <c r="AC5" i="2"/>
  <c r="AE5" i="2"/>
  <c r="AC6" i="1"/>
  <c r="AE6" i="1"/>
  <c r="AC7" i="1"/>
  <c r="AE7" i="1"/>
  <c r="AC5" i="1"/>
  <c r="AE9" i="1"/>
  <c r="AE8" i="1"/>
  <c r="AE5" i="1"/>
  <c r="AE4" i="1"/>
  <c r="AE9" i="3"/>
  <c r="AC15" i="3"/>
  <c r="AE15" i="3"/>
  <c r="W5" i="2"/>
  <c r="W6" i="2"/>
  <c r="W7" i="2"/>
  <c r="W8" i="2"/>
  <c r="W9" i="2"/>
  <c r="W4" i="2"/>
  <c r="W5" i="1"/>
  <c r="W6" i="1"/>
  <c r="W9" i="1"/>
  <c r="W7" i="1"/>
  <c r="W4" i="1"/>
  <c r="W8" i="1"/>
  <c r="AE14" i="3"/>
  <c r="AE13" i="3"/>
  <c r="AE12" i="3"/>
  <c r="AE11" i="3"/>
  <c r="AE10" i="3"/>
  <c r="AE8" i="3"/>
  <c r="AE7" i="3"/>
  <c r="AE6" i="3"/>
  <c r="AE5" i="3"/>
  <c r="AE4" i="3"/>
  <c r="W9" i="3"/>
  <c r="W4" i="3"/>
  <c r="W8" i="3"/>
  <c r="W5" i="3"/>
  <c r="W7" i="3"/>
  <c r="W6" i="3"/>
  <c r="W13" i="3"/>
  <c r="W12" i="3"/>
  <c r="W14" i="3"/>
  <c r="W15" i="3"/>
  <c r="W10" i="3"/>
  <c r="W11" i="3"/>
</calcChain>
</file>

<file path=xl/sharedStrings.xml><?xml version="1.0" encoding="utf-8"?>
<sst xmlns="http://schemas.openxmlformats.org/spreadsheetml/2006/main" count="345" uniqueCount="52">
  <si>
    <t>OPM</t>
  </si>
  <si>
    <t>Místo připojení</t>
  </si>
  <si>
    <t>Cena</t>
  </si>
  <si>
    <t>ID faktury</t>
  </si>
  <si>
    <t>Fakturační období</t>
  </si>
  <si>
    <t>Celkem</t>
  </si>
  <si>
    <t>Suma VT</t>
  </si>
  <si>
    <t>Suma NT</t>
  </si>
  <si>
    <t>PMAX</t>
  </si>
  <si>
    <t>PMAX NT</t>
  </si>
  <si>
    <t>Jalová energie</t>
  </si>
  <si>
    <t>Typ smlouvy</t>
  </si>
  <si>
    <t>Status</t>
  </si>
  <si>
    <t>ID MP</t>
  </si>
  <si>
    <t>Množství</t>
  </si>
  <si>
    <t>Název</t>
  </si>
  <si>
    <t>Částka celkem</t>
  </si>
  <si>
    <t>Období zúčtování</t>
  </si>
  <si>
    <t>Období pro položku</t>
  </si>
  <si>
    <t>Typ položky</t>
  </si>
  <si>
    <t>Jednotková cena</t>
  </si>
  <si>
    <t>Částka</t>
  </si>
  <si>
    <t>Účetně relevantní</t>
  </si>
  <si>
    <t>Doplňkový text</t>
  </si>
  <si>
    <t>[EAN]</t>
  </si>
  <si>
    <t>[-]</t>
  </si>
  <si>
    <t>Od</t>
  </si>
  <si>
    <t>Do</t>
  </si>
  <si>
    <t>[kWh]</t>
  </si>
  <si>
    <t xml:space="preserve"> [kW]</t>
  </si>
  <si>
    <t>datum a čas</t>
  </si>
  <si>
    <t>[kW]</t>
  </si>
  <si>
    <t>kVArh</t>
  </si>
  <si>
    <t>tg fi</t>
  </si>
  <si>
    <t>[currency]</t>
  </si>
  <si>
    <t>CSS</t>
  </si>
  <si>
    <t>inv</t>
  </si>
  <si>
    <t>1</t>
  </si>
  <si>
    <t/>
  </si>
  <si>
    <t>D007</t>
  </si>
  <si>
    <t>D002</t>
  </si>
  <si>
    <t>D001</t>
  </si>
  <si>
    <t>D004_CON</t>
  </si>
  <si>
    <t>D004_RP</t>
  </si>
  <si>
    <t>D003_16</t>
  </si>
  <si>
    <t>859182401107139111</t>
  </si>
  <si>
    <t>111</t>
  </si>
  <si>
    <t>odběr1</t>
  </si>
  <si>
    <t>odběr2</t>
  </si>
  <si>
    <t>CSU</t>
  </si>
  <si>
    <t>859182401107139122</t>
  </si>
  <si>
    <t>D034_NSI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</si>
</sst>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name val="新細明體"/>
      <charset val="136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2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6">
    <xf numFmtId="0" fontId="0" fillId="0" borderId="0" xfId="0"/>
    <xf numFmtId="49" fontId="3" fillId="0" borderId="0" xfId="2" applyNumberFormat="1" applyFont="1" applyAlignment="1">
      <alignment horizontal="center"/>
    </xf>
    <xf numFmtId="0" fontId="4" fillId="0" borderId="0" xfId="2"/>
    <xf numFmtId="0" fontId="2" fillId="2" borderId="10" xfId="2" applyFont="1" applyFill="1" applyBorder="1"/>
    <xf numFmtId="0" fontId="2" fillId="2" borderId="1" xfId="2" applyFont="1" applyFill="1" applyBorder="1"/>
    <xf numFmtId="0" fontId="2" fillId="2" borderId="1" xfId="2" applyFont="1" applyFill="1" applyBorder="1" applyAlignment="1">
      <alignment horizontal="right"/>
    </xf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3" xfId="2" applyFont="1" applyFill="1" applyBorder="1"/>
    <xf numFmtId="0" fontId="4" fillId="0" borderId="7" xfId="2" applyBorder="1" applyAlignment="1">
      <alignment horizontal="center"/>
    </xf>
    <xf numFmtId="0" fontId="4" fillId="0" borderId="6" xfId="2" applyBorder="1" applyAlignment="1">
      <alignment horizontal="center"/>
    </xf>
    <xf numFmtId="0" fontId="4" fillId="0" borderId="13" xfId="2" applyBorder="1" applyAlignment="1">
      <alignment horizontal="center"/>
    </xf>
    <xf numFmtId="0" fontId="4" fillId="0" borderId="9" xfId="2" applyBorder="1" applyAlignment="1">
      <alignment horizontal="center"/>
    </xf>
    <xf numFmtId="0" fontId="4" fillId="0" borderId="8" xfId="2" applyBorder="1" applyAlignment="1">
      <alignment horizontal="center"/>
    </xf>
    <xf numFmtId="22" fontId="4" fillId="0" borderId="0" xfId="2" applyNumberFormat="1"/>
    <xf numFmtId="49" fontId="3" fillId="0" borderId="0" xfId="2" applyNumberFormat="1" applyFont="1"/>
    <xf numFmtId="14" fontId="3" fillId="0" borderId="0" xfId="2" applyNumberFormat="1" applyFont="1" applyAlignment="1">
      <alignment horizontal="right"/>
    </xf>
    <xf numFmtId="0" fontId="6" fillId="0" borderId="0" xfId="2" applyFont="1"/>
    <xf numFmtId="22" fontId="3" fillId="0" borderId="0" xfId="2" applyNumberFormat="1" applyFont="1"/>
    <xf numFmtId="0" fontId="3" fillId="0" borderId="0" xfId="2" applyFont="1"/>
    <xf numFmtId="0" fontId="6" fillId="0" borderId="14" xfId="2" applyFont="1" applyBorder="1"/>
    <xf numFmtId="14" fontId="3" fillId="0" borderId="0" xfId="2" applyNumberFormat="1" applyFont="1"/>
    <xf numFmtId="0" fontId="2" fillId="2" borderId="12" xfId="2" applyFont="1" applyFill="1" applyBorder="1"/>
    <xf numFmtId="0" fontId="3" fillId="3" borderId="0" xfId="2" applyFont="1" applyFill="1"/>
    <xf numFmtId="22" fontId="3" fillId="3" borderId="0" xfId="2" applyNumberFormat="1" applyFont="1" applyFill="1"/>
    <xf numFmtId="0" fontId="4" fillId="3" borderId="0" xfId="2" applyFill="1"/>
    <xf numFmtId="22" fontId="4" fillId="3" borderId="0" xfId="2" applyNumberFormat="1" applyFill="1"/>
    <xf numFmtId="0" fontId="6" fillId="3" borderId="0" xfId="2" applyFont="1" applyFill="1"/>
    <xf numFmtId="49" fontId="4" fillId="3" borderId="0" xfId="2" applyNumberFormat="1" applyFill="1" applyAlignment="1">
      <alignment horizontal="center"/>
    </xf>
    <xf numFmtId="0" fontId="5" fillId="3" borderId="0" xfId="1" applyFont="1" applyFill="1" applyAlignment="1" applyProtection="1">
      <alignment horizontal="left"/>
      <protection locked="0"/>
    </xf>
    <xf numFmtId="0" fontId="3" fillId="0" borderId="0" xfId="2" applyFont="1" applyAlignment="1">
      <alignment horizontal="right"/>
    </xf>
    <xf numFmtId="0" fontId="2" fillId="2" borderId="3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11" xfId="2" applyFont="1" applyFill="1" applyBorder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G9"/>
  <sheetViews>
    <sheetView topLeftCell="G1" workbookViewId="0">
      <selection activeCell="AB9" sqref="AB9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1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1.28515625" bestFit="1" customWidth="1"/>
    <col min="20" max="20" width="6.42578125" bestFit="1" customWidth="1"/>
    <col min="21" max="21" width="4.42578125" bestFit="1" customWidth="1"/>
    <col min="22" max="22" width="6.42578125" bestFit="1" customWidth="1"/>
    <col min="23" max="23" width="13.7109375" bestFit="1" customWidth="1"/>
    <col min="24" max="27" width="10.140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3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3"/>
    </row>
    <row r="2" spans="1:33" x14ac:dyDescent="0.25">
      <c r="A2" s="6" t="s">
        <v>0</v>
      </c>
      <c r="B2" s="7" t="s">
        <v>3</v>
      </c>
      <c r="C2" s="32" t="s">
        <v>4</v>
      </c>
      <c r="D2" s="32"/>
      <c r="E2" s="7" t="s">
        <v>5</v>
      </c>
      <c r="F2" s="7" t="s">
        <v>6</v>
      </c>
      <c r="G2" s="7" t="s">
        <v>7</v>
      </c>
      <c r="H2" s="32" t="s">
        <v>8</v>
      </c>
      <c r="I2" s="32"/>
      <c r="J2" s="32" t="s">
        <v>9</v>
      </c>
      <c r="K2" s="32"/>
      <c r="L2" s="32" t="s">
        <v>10</v>
      </c>
      <c r="M2" s="32"/>
      <c r="N2" s="7" t="s">
        <v>11</v>
      </c>
      <c r="O2" s="7" t="s">
        <v>12</v>
      </c>
      <c r="P2" s="6" t="s">
        <v>13</v>
      </c>
      <c r="Q2" s="7" t="s">
        <v>14</v>
      </c>
      <c r="R2" s="32" t="s">
        <v>8</v>
      </c>
      <c r="S2" s="32"/>
      <c r="T2" s="35" t="s">
        <v>10</v>
      </c>
      <c r="U2" s="34"/>
      <c r="V2" s="8" t="s">
        <v>15</v>
      </c>
      <c r="W2" s="6" t="s">
        <v>16</v>
      </c>
      <c r="X2" s="32" t="s">
        <v>17</v>
      </c>
      <c r="Y2" s="33"/>
      <c r="Z2" s="34" t="s">
        <v>18</v>
      </c>
      <c r="AA2" s="32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6" t="s">
        <v>46</v>
      </c>
      <c r="C4" s="17">
        <v>45474</v>
      </c>
      <c r="D4" s="17">
        <v>45504</v>
      </c>
      <c r="E4" s="18">
        <v>4302</v>
      </c>
      <c r="F4" s="28"/>
      <c r="G4" s="28"/>
      <c r="H4" s="18">
        <v>10</v>
      </c>
      <c r="I4" s="19">
        <v>45474.708333333336</v>
      </c>
      <c r="J4" s="24"/>
      <c r="K4" s="25"/>
      <c r="L4" s="20">
        <v>0</v>
      </c>
      <c r="M4" s="20">
        <v>0.20699999999999999</v>
      </c>
      <c r="N4" s="20" t="s">
        <v>35</v>
      </c>
      <c r="O4" s="20" t="s">
        <v>36</v>
      </c>
      <c r="P4" s="29"/>
      <c r="Q4" s="26"/>
      <c r="R4" s="26"/>
      <c r="S4" s="25"/>
      <c r="T4" s="30"/>
      <c r="U4" s="26"/>
      <c r="V4" s="26"/>
      <c r="W4" s="31">
        <f>$AE$4*$AF$4+$AE$5*$AF$5+$AE$6*$AF$6+$AE$7*$AF$7+$AE$8*$AF$8+$AE$9*$AF$9</f>
        <v>7728.2399999999989</v>
      </c>
      <c r="X4" s="22">
        <v>45474</v>
      </c>
      <c r="Y4" s="22">
        <v>45504</v>
      </c>
      <c r="Z4" s="22">
        <v>45474</v>
      </c>
      <c r="AA4" s="22">
        <v>45504</v>
      </c>
      <c r="AB4" s="18" t="s">
        <v>39</v>
      </c>
      <c r="AC4" s="18">
        <v>0.03</v>
      </c>
      <c r="AD4" s="18">
        <v>165973</v>
      </c>
      <c r="AE4" s="18">
        <f>ROUND(AC4*AD4*(AA4-Z4+1)/31,2)</f>
        <v>4979.1899999999996</v>
      </c>
      <c r="AF4" s="18">
        <v>1</v>
      </c>
      <c r="AG4" s="18"/>
    </row>
    <row r="5" spans="1:33" ht="15.75" x14ac:dyDescent="0.25">
      <c r="A5" s="1" t="s">
        <v>45</v>
      </c>
      <c r="B5" s="16" t="s">
        <v>46</v>
      </c>
      <c r="C5" s="17">
        <v>45474</v>
      </c>
      <c r="D5" s="17">
        <v>45504</v>
      </c>
      <c r="E5" s="2"/>
      <c r="F5" s="26"/>
      <c r="G5" s="26"/>
      <c r="H5" s="2"/>
      <c r="I5" s="15"/>
      <c r="J5" s="26"/>
      <c r="K5" s="27"/>
      <c r="L5" s="2"/>
      <c r="M5" s="2"/>
      <c r="N5" s="2"/>
      <c r="O5" s="2"/>
      <c r="P5" s="29"/>
      <c r="Q5" s="26"/>
      <c r="R5" s="26"/>
      <c r="S5" s="25"/>
      <c r="T5" s="30"/>
      <c r="U5" s="26"/>
      <c r="V5" s="26"/>
      <c r="W5" s="31">
        <f t="shared" ref="W5:W9" si="0">$AE$4*$AF$4+$AE$5*$AF$5+$AE$6*$AF$6+$AE$7*$AF$7+$AE$8*$AF$8+$AE$9*$AF$9</f>
        <v>7728.2399999999989</v>
      </c>
      <c r="X5" s="22">
        <v>45474</v>
      </c>
      <c r="Y5" s="22">
        <v>45504</v>
      </c>
      <c r="Z5" s="22">
        <v>45474</v>
      </c>
      <c r="AA5" s="22">
        <v>45504</v>
      </c>
      <c r="AB5" s="18" t="s">
        <v>40</v>
      </c>
      <c r="AC5" s="18">
        <f>$E$4/1000</f>
        <v>4.3019999999999996</v>
      </c>
      <c r="AD5" s="18">
        <v>99.71</v>
      </c>
      <c r="AE5" s="18">
        <f>ROUND(AC5*AD5,2)</f>
        <v>428.95</v>
      </c>
      <c r="AF5" s="18">
        <v>1</v>
      </c>
      <c r="AG5" s="18" t="s">
        <v>38</v>
      </c>
    </row>
    <row r="6" spans="1:33" x14ac:dyDescent="0.25">
      <c r="A6" s="1" t="s">
        <v>45</v>
      </c>
      <c r="B6" s="16" t="s">
        <v>46</v>
      </c>
      <c r="C6" s="17">
        <v>45474</v>
      </c>
      <c r="D6" s="17">
        <v>45504</v>
      </c>
      <c r="E6" s="2"/>
      <c r="F6" s="26"/>
      <c r="G6" s="26"/>
      <c r="H6" s="2"/>
      <c r="I6" s="15"/>
      <c r="J6" s="26"/>
      <c r="K6" s="27"/>
      <c r="L6" s="2"/>
      <c r="M6" s="2"/>
      <c r="N6" s="2"/>
      <c r="O6" s="2"/>
      <c r="P6" s="29"/>
      <c r="Q6" s="26"/>
      <c r="R6" s="26"/>
      <c r="S6" s="26"/>
      <c r="T6" s="26"/>
      <c r="U6" s="26"/>
      <c r="V6" s="26"/>
      <c r="W6" s="31">
        <f t="shared" si="0"/>
        <v>7728.2399999999989</v>
      </c>
      <c r="X6" s="22">
        <v>45474</v>
      </c>
      <c r="Y6" s="22">
        <v>45504</v>
      </c>
      <c r="Z6" s="22">
        <v>45474</v>
      </c>
      <c r="AA6" s="22">
        <v>45504</v>
      </c>
      <c r="AB6" s="18" t="s">
        <v>41</v>
      </c>
      <c r="AC6" s="18">
        <f t="shared" ref="AC6:AC7" si="1">$E$4/1000</f>
        <v>4.3019999999999996</v>
      </c>
      <c r="AD6" s="18">
        <v>42.16</v>
      </c>
      <c r="AE6" s="18">
        <f>ROUND(AC6*AD6,2)</f>
        <v>181.37</v>
      </c>
      <c r="AF6" s="18">
        <v>1</v>
      </c>
      <c r="AG6" s="18" t="s">
        <v>38</v>
      </c>
    </row>
    <row r="7" spans="1:33" x14ac:dyDescent="0.25">
      <c r="A7" s="1" t="s">
        <v>45</v>
      </c>
      <c r="B7" s="16" t="s">
        <v>46</v>
      </c>
      <c r="C7" s="17">
        <v>45474</v>
      </c>
      <c r="D7" s="17">
        <v>45504</v>
      </c>
      <c r="E7" s="2"/>
      <c r="F7" s="26"/>
      <c r="G7" s="26"/>
      <c r="H7" s="2"/>
      <c r="I7" s="15"/>
      <c r="J7" s="26"/>
      <c r="K7" s="27"/>
      <c r="L7" s="2"/>
      <c r="M7" s="2"/>
      <c r="N7" s="2"/>
      <c r="O7" s="2"/>
      <c r="P7" s="29"/>
      <c r="Q7" s="26"/>
      <c r="R7" s="26"/>
      <c r="S7" s="26"/>
      <c r="T7" s="26"/>
      <c r="U7" s="26"/>
      <c r="V7" s="26"/>
      <c r="W7" s="31">
        <f t="shared" si="0"/>
        <v>7728.2399999999989</v>
      </c>
      <c r="X7" s="22">
        <v>45474</v>
      </c>
      <c r="Y7" s="22">
        <v>45504</v>
      </c>
      <c r="Z7" s="22">
        <v>45474</v>
      </c>
      <c r="AA7" s="22">
        <v>45504</v>
      </c>
      <c r="AB7" s="18" t="s">
        <v>42</v>
      </c>
      <c r="AC7" s="18">
        <f t="shared" si="1"/>
        <v>4.3019999999999996</v>
      </c>
      <c r="AD7" s="18">
        <v>495</v>
      </c>
      <c r="AE7" s="18">
        <f>ROUND(AC7*AD7,2)</f>
        <v>2129.4899999999998</v>
      </c>
      <c r="AF7" s="18">
        <v>1</v>
      </c>
      <c r="AG7" s="18" t="s">
        <v>38</v>
      </c>
    </row>
    <row r="8" spans="1:33" x14ac:dyDescent="0.25">
      <c r="A8" s="1" t="s">
        <v>45</v>
      </c>
      <c r="B8" s="16" t="s">
        <v>46</v>
      </c>
      <c r="C8" s="17">
        <v>45474</v>
      </c>
      <c r="D8" s="17">
        <v>45504</v>
      </c>
      <c r="E8" s="2"/>
      <c r="F8" s="26"/>
      <c r="G8" s="26"/>
      <c r="H8" s="2"/>
      <c r="I8" s="15"/>
      <c r="J8" s="26"/>
      <c r="K8" s="27"/>
      <c r="L8" s="2"/>
      <c r="M8" s="2"/>
      <c r="N8" s="2"/>
      <c r="O8" s="2"/>
      <c r="P8" s="29"/>
      <c r="Q8" s="26"/>
      <c r="R8" s="26"/>
      <c r="S8" s="26"/>
      <c r="T8" s="26"/>
      <c r="U8" s="26"/>
      <c r="V8" s="26"/>
      <c r="W8" s="31">
        <f t="shared" si="0"/>
        <v>7728.2399999999989</v>
      </c>
      <c r="X8" s="22">
        <v>45474</v>
      </c>
      <c r="Y8" s="22">
        <v>45504</v>
      </c>
      <c r="Z8" s="22">
        <v>45474</v>
      </c>
      <c r="AA8" s="22">
        <v>45504</v>
      </c>
      <c r="AB8" s="18" t="s">
        <v>43</v>
      </c>
      <c r="AC8" s="18">
        <v>0.06</v>
      </c>
      <c r="AD8" s="18">
        <v>104174.51</v>
      </c>
      <c r="AE8" s="18">
        <f>ROUND(AC8*AD8*(AA8-Z8+1)/31,2)</f>
        <v>6250.47</v>
      </c>
      <c r="AF8" s="18">
        <v>0</v>
      </c>
      <c r="AG8" s="18" t="s">
        <v>38</v>
      </c>
    </row>
    <row r="9" spans="1:33" x14ac:dyDescent="0.25">
      <c r="A9" s="1" t="s">
        <v>45</v>
      </c>
      <c r="B9" s="16" t="s">
        <v>46</v>
      </c>
      <c r="C9" s="17">
        <v>45474</v>
      </c>
      <c r="D9" s="17">
        <v>45504</v>
      </c>
      <c r="E9" s="2"/>
      <c r="F9" s="26"/>
      <c r="G9" s="26"/>
      <c r="H9" s="2"/>
      <c r="I9" s="15"/>
      <c r="J9" s="26"/>
      <c r="K9" s="27"/>
      <c r="L9" s="2"/>
      <c r="M9" s="2"/>
      <c r="N9" s="2"/>
      <c r="O9" s="2"/>
      <c r="P9" s="29"/>
      <c r="Q9" s="26"/>
      <c r="R9" s="26"/>
      <c r="S9" s="26"/>
      <c r="T9" s="26"/>
      <c r="U9" s="26"/>
      <c r="V9" s="26"/>
      <c r="W9" s="31">
        <f t="shared" si="0"/>
        <v>7728.2399999999989</v>
      </c>
      <c r="X9" s="22">
        <v>45474</v>
      </c>
      <c r="Y9" s="22">
        <v>45504</v>
      </c>
      <c r="Z9" s="22">
        <v>45474</v>
      </c>
      <c r="AA9" s="22">
        <v>45504</v>
      </c>
      <c r="AB9" s="21" t="s">
        <v>51</v>
      </c>
      <c r="AC9" s="21">
        <v>1</v>
      </c>
      <c r="AD9" s="21">
        <v>9.24</v>
      </c>
      <c r="AE9" s="21">
        <f>ROUND(AC9*AD9*(AA9-Z9+1)/31,2)</f>
        <v>9.24</v>
      </c>
      <c r="AF9" s="21">
        <v>1</v>
      </c>
      <c r="AG9" s="18" t="s">
        <v>38</v>
      </c>
    </row>
  </sheetData>
  <mergeCells count="8">
    <mergeCell ref="R2:S2"/>
    <mergeCell ref="X2:Y2"/>
    <mergeCell ref="Z2:AA2"/>
    <mergeCell ref="C2:D2"/>
    <mergeCell ref="H2:I2"/>
    <mergeCell ref="J2:K2"/>
    <mergeCell ref="L2:M2"/>
    <mergeCell ref="T2:U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G16"/>
  <sheetViews>
    <sheetView topLeftCell="A2" zoomScale="85" zoomScaleNormal="85" workbookViewId="0">
      <selection activeCell="S27" sqref="S27"/>
    </sheetView>
  </sheetViews>
  <sheetFormatPr defaultRowHeight="15" x14ac:dyDescent="0.25"/>
  <cols>
    <col min="1" max="1" width="19.5703125" bestFit="1" customWidth="1"/>
    <col min="2" max="2" width="9.5703125" bestFit="1" customWidth="1"/>
    <col min="3" max="4" width="10.28515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85546875" bestFit="1" customWidth="1"/>
    <col min="9" max="9" width="15.42578125" bestFit="1" customWidth="1"/>
    <col min="10" max="10" width="5.28515625" bestFit="1" customWidth="1"/>
    <col min="11" max="11" width="12.28515625" bestFit="1" customWidth="1"/>
    <col min="12" max="12" width="6.42578125" bestFit="1" customWidth="1"/>
    <col min="13" max="13" width="6.140625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85546875" bestFit="1" customWidth="1"/>
    <col min="19" max="19" width="12.28515625" bestFit="1" customWidth="1"/>
    <col min="20" max="20" width="6.42578125" bestFit="1" customWidth="1"/>
    <col min="21" max="21" width="4.7109375" bestFit="1" customWidth="1"/>
    <col min="22" max="22" width="6.42578125" bestFit="1" customWidth="1"/>
    <col min="23" max="23" width="13.7109375" bestFit="1" customWidth="1"/>
    <col min="24" max="27" width="10.28515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3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3"/>
    </row>
    <row r="2" spans="1:33" x14ac:dyDescent="0.25">
      <c r="A2" s="6" t="s">
        <v>0</v>
      </c>
      <c r="B2" s="7" t="s">
        <v>3</v>
      </c>
      <c r="C2" s="32" t="s">
        <v>4</v>
      </c>
      <c r="D2" s="32"/>
      <c r="E2" s="7" t="s">
        <v>5</v>
      </c>
      <c r="F2" s="7" t="s">
        <v>6</v>
      </c>
      <c r="G2" s="7" t="s">
        <v>7</v>
      </c>
      <c r="H2" s="32" t="s">
        <v>8</v>
      </c>
      <c r="I2" s="32"/>
      <c r="J2" s="32" t="s">
        <v>9</v>
      </c>
      <c r="K2" s="32"/>
      <c r="L2" s="32" t="s">
        <v>10</v>
      </c>
      <c r="M2" s="32"/>
      <c r="N2" s="7" t="s">
        <v>11</v>
      </c>
      <c r="O2" s="7" t="s">
        <v>12</v>
      </c>
      <c r="P2" s="6" t="s">
        <v>13</v>
      </c>
      <c r="Q2" s="7" t="s">
        <v>14</v>
      </c>
      <c r="R2" s="32" t="s">
        <v>8</v>
      </c>
      <c r="S2" s="32"/>
      <c r="T2" s="35" t="s">
        <v>10</v>
      </c>
      <c r="U2" s="34"/>
      <c r="V2" s="8" t="s">
        <v>15</v>
      </c>
      <c r="W2" s="6" t="s">
        <v>16</v>
      </c>
      <c r="X2" s="32" t="s">
        <v>17</v>
      </c>
      <c r="Y2" s="33"/>
      <c r="Z2" s="34" t="s">
        <v>18</v>
      </c>
      <c r="AA2" s="32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6" t="s">
        <v>46</v>
      </c>
      <c r="C4" s="17">
        <v>45474</v>
      </c>
      <c r="D4" s="17">
        <v>45504</v>
      </c>
      <c r="E4" s="18">
        <v>4302</v>
      </c>
      <c r="F4" s="28"/>
      <c r="G4" s="28"/>
      <c r="H4" s="18">
        <v>10</v>
      </c>
      <c r="I4" s="19">
        <v>45474.708333333336</v>
      </c>
      <c r="J4" s="24"/>
      <c r="K4" s="25"/>
      <c r="L4" s="20">
        <v>0</v>
      </c>
      <c r="M4" s="20">
        <v>0.20699999999999999</v>
      </c>
      <c r="N4" s="20" t="s">
        <v>35</v>
      </c>
      <c r="O4" s="20" t="s">
        <v>36</v>
      </c>
      <c r="P4" s="29"/>
      <c r="Q4" s="26"/>
      <c r="R4" s="26"/>
      <c r="S4" s="25"/>
      <c r="T4" s="30"/>
      <c r="U4" s="26"/>
      <c r="V4" s="26"/>
      <c r="W4" s="31">
        <f>$AE$4*$AF$4+$AE$5*$AF$5+$AE$6*$AF$6+$AE$7*$AF$7+$AE$8*$AF$8+$AE$9*$AF$9</f>
        <v>3879.8300000000004</v>
      </c>
      <c r="X4" s="22">
        <v>45474</v>
      </c>
      <c r="Y4" s="22">
        <v>45488</v>
      </c>
      <c r="Z4" s="22">
        <v>45474</v>
      </c>
      <c r="AA4" s="22">
        <v>45488</v>
      </c>
      <c r="AB4" s="18" t="s">
        <v>39</v>
      </c>
      <c r="AC4" s="18">
        <v>0.03</v>
      </c>
      <c r="AD4" s="18">
        <v>165973</v>
      </c>
      <c r="AE4" s="18">
        <f>ROUND(AC4*AD4*(AA4-Z4+1)/31,2)</f>
        <v>2409.29</v>
      </c>
      <c r="AF4" s="18">
        <v>1</v>
      </c>
      <c r="AG4" s="18"/>
    </row>
    <row r="5" spans="1:33" ht="15.75" x14ac:dyDescent="0.25">
      <c r="A5" s="1" t="s">
        <v>45</v>
      </c>
      <c r="B5" s="16" t="s">
        <v>46</v>
      </c>
      <c r="C5" s="17">
        <v>45474</v>
      </c>
      <c r="D5" s="17">
        <v>45504</v>
      </c>
      <c r="E5" s="2"/>
      <c r="F5" s="26"/>
      <c r="G5" s="26"/>
      <c r="H5" s="2"/>
      <c r="I5" s="15"/>
      <c r="J5" s="26"/>
      <c r="K5" s="27"/>
      <c r="L5" s="2"/>
      <c r="M5" s="2"/>
      <c r="N5" s="2"/>
      <c r="O5" s="2"/>
      <c r="P5" s="29"/>
      <c r="Q5" s="26"/>
      <c r="R5" s="26"/>
      <c r="S5" s="25"/>
      <c r="T5" s="30"/>
      <c r="U5" s="26"/>
      <c r="V5" s="26"/>
      <c r="W5" s="31">
        <f t="shared" ref="W5:W9" si="0">$AE$4*$AF$4+$AE$5*$AF$5+$AE$6*$AF$6+$AE$7*$AF$7+$AE$8*$AF$8+$AE$9*$AF$9</f>
        <v>3879.8300000000004</v>
      </c>
      <c r="X5" s="22">
        <v>45474</v>
      </c>
      <c r="Y5" s="22">
        <v>45488</v>
      </c>
      <c r="Z5" s="22">
        <v>45474</v>
      </c>
      <c r="AA5" s="22">
        <v>45488</v>
      </c>
      <c r="AB5" s="18" t="s">
        <v>40</v>
      </c>
      <c r="AC5" s="18">
        <v>2.302</v>
      </c>
      <c r="AD5" s="18">
        <v>99.71</v>
      </c>
      <c r="AE5" s="18">
        <f>ROUND(AC5*AD5,2)</f>
        <v>229.53</v>
      </c>
      <c r="AF5" s="18">
        <v>1</v>
      </c>
      <c r="AG5" s="18" t="s">
        <v>38</v>
      </c>
    </row>
    <row r="6" spans="1:33" x14ac:dyDescent="0.25">
      <c r="A6" s="1" t="s">
        <v>45</v>
      </c>
      <c r="B6" s="16" t="s">
        <v>46</v>
      </c>
      <c r="C6" s="17">
        <v>45474</v>
      </c>
      <c r="D6" s="17">
        <v>45504</v>
      </c>
      <c r="E6" s="2"/>
      <c r="F6" s="26"/>
      <c r="G6" s="26"/>
      <c r="H6" s="2"/>
      <c r="I6" s="15"/>
      <c r="J6" s="26"/>
      <c r="K6" s="27"/>
      <c r="L6" s="2"/>
      <c r="M6" s="2"/>
      <c r="N6" s="2"/>
      <c r="O6" s="2"/>
      <c r="P6" s="29"/>
      <c r="Q6" s="26"/>
      <c r="R6" s="26"/>
      <c r="S6" s="26"/>
      <c r="T6" s="26"/>
      <c r="U6" s="26"/>
      <c r="V6" s="26"/>
      <c r="W6" s="31">
        <f t="shared" si="0"/>
        <v>3879.8300000000004</v>
      </c>
      <c r="X6" s="22">
        <v>45474</v>
      </c>
      <c r="Y6" s="22">
        <v>45488</v>
      </c>
      <c r="Z6" s="22">
        <v>45474</v>
      </c>
      <c r="AA6" s="22">
        <v>45488</v>
      </c>
      <c r="AB6" s="18" t="s">
        <v>41</v>
      </c>
      <c r="AC6" s="18">
        <v>2.302</v>
      </c>
      <c r="AD6" s="18">
        <v>42.16</v>
      </c>
      <c r="AE6" s="18">
        <f>ROUND(AC6*AD6,2)</f>
        <v>97.05</v>
      </c>
      <c r="AF6" s="18">
        <v>1</v>
      </c>
      <c r="AG6" s="18" t="s">
        <v>38</v>
      </c>
    </row>
    <row r="7" spans="1:33" x14ac:dyDescent="0.25">
      <c r="A7" s="1" t="s">
        <v>45</v>
      </c>
      <c r="B7" s="16" t="s">
        <v>46</v>
      </c>
      <c r="C7" s="17">
        <v>45474</v>
      </c>
      <c r="D7" s="17">
        <v>45504</v>
      </c>
      <c r="E7" s="2"/>
      <c r="F7" s="26"/>
      <c r="G7" s="26"/>
      <c r="H7" s="2"/>
      <c r="I7" s="15"/>
      <c r="J7" s="26"/>
      <c r="K7" s="27"/>
      <c r="L7" s="2"/>
      <c r="M7" s="2"/>
      <c r="N7" s="2"/>
      <c r="O7" s="2"/>
      <c r="P7" s="29"/>
      <c r="Q7" s="26"/>
      <c r="R7" s="26"/>
      <c r="S7" s="26"/>
      <c r="T7" s="26"/>
      <c r="U7" s="26"/>
      <c r="V7" s="26"/>
      <c r="W7" s="31">
        <f t="shared" si="0"/>
        <v>3879.8300000000004</v>
      </c>
      <c r="X7" s="22">
        <v>45474</v>
      </c>
      <c r="Y7" s="22">
        <v>45488</v>
      </c>
      <c r="Z7" s="22">
        <v>45474</v>
      </c>
      <c r="AA7" s="22">
        <v>45488</v>
      </c>
      <c r="AB7" s="18" t="s">
        <v>42</v>
      </c>
      <c r="AC7" s="18">
        <v>2.302</v>
      </c>
      <c r="AD7" s="18">
        <v>495</v>
      </c>
      <c r="AE7" s="18">
        <f>ROUND(AC7*AD7,2)</f>
        <v>1139.49</v>
      </c>
      <c r="AF7" s="18">
        <v>1</v>
      </c>
      <c r="AG7" s="18" t="s">
        <v>38</v>
      </c>
    </row>
    <row r="8" spans="1:33" x14ac:dyDescent="0.25">
      <c r="A8" s="1" t="s">
        <v>45</v>
      </c>
      <c r="B8" s="16" t="s">
        <v>46</v>
      </c>
      <c r="C8" s="17">
        <v>45474</v>
      </c>
      <c r="D8" s="17">
        <v>45504</v>
      </c>
      <c r="E8" s="2"/>
      <c r="F8" s="26"/>
      <c r="G8" s="26"/>
      <c r="H8" s="2"/>
      <c r="I8" s="15"/>
      <c r="J8" s="26"/>
      <c r="K8" s="27"/>
      <c r="L8" s="2"/>
      <c r="M8" s="2"/>
      <c r="N8" s="2"/>
      <c r="O8" s="2"/>
      <c r="P8" s="29"/>
      <c r="Q8" s="26"/>
      <c r="R8" s="26"/>
      <c r="S8" s="26"/>
      <c r="T8" s="26"/>
      <c r="U8" s="26"/>
      <c r="V8" s="26"/>
      <c r="W8" s="31">
        <f t="shared" si="0"/>
        <v>3879.8300000000004</v>
      </c>
      <c r="X8" s="22">
        <v>45474</v>
      </c>
      <c r="Y8" s="22">
        <v>45488</v>
      </c>
      <c r="Z8" s="22">
        <v>45474</v>
      </c>
      <c r="AA8" s="22">
        <v>45488</v>
      </c>
      <c r="AB8" s="18" t="s">
        <v>43</v>
      </c>
      <c r="AC8" s="18">
        <v>0.06</v>
      </c>
      <c r="AD8" s="18">
        <v>104174.51</v>
      </c>
      <c r="AE8" s="18">
        <f>ROUND(AC8*AD8*(AA8-Z8+1)/31,2)</f>
        <v>3024.42</v>
      </c>
      <c r="AF8" s="18">
        <v>0</v>
      </c>
      <c r="AG8" s="18" t="s">
        <v>38</v>
      </c>
    </row>
    <row r="9" spans="1:33" x14ac:dyDescent="0.25">
      <c r="A9" s="1" t="s">
        <v>45</v>
      </c>
      <c r="B9" s="16" t="s">
        <v>46</v>
      </c>
      <c r="C9" s="17">
        <v>45474</v>
      </c>
      <c r="D9" s="17">
        <v>45504</v>
      </c>
      <c r="E9" s="2"/>
      <c r="F9" s="26"/>
      <c r="G9" s="26"/>
      <c r="H9" s="2"/>
      <c r="I9" s="15"/>
      <c r="J9" s="26"/>
      <c r="K9" s="27"/>
      <c r="L9" s="2"/>
      <c r="M9" s="2"/>
      <c r="N9" s="2"/>
      <c r="O9" s="2"/>
      <c r="P9" s="29"/>
      <c r="Q9" s="26"/>
      <c r="R9" s="26"/>
      <c r="S9" s="26"/>
      <c r="T9" s="26"/>
      <c r="U9" s="26"/>
      <c r="V9" s="26"/>
      <c r="W9" s="31">
        <f t="shared" si="0"/>
        <v>3879.8300000000004</v>
      </c>
      <c r="X9" s="22">
        <v>45474</v>
      </c>
      <c r="Y9" s="22">
        <v>45488</v>
      </c>
      <c r="Z9" s="22">
        <v>45474</v>
      </c>
      <c r="AA9" s="22">
        <v>45488</v>
      </c>
      <c r="AB9" s="21" t="s">
        <v>51</v>
      </c>
      <c r="AC9" s="21">
        <v>1</v>
      </c>
      <c r="AD9" s="21">
        <v>9.24</v>
      </c>
      <c r="AE9" s="21">
        <f>ROUND(AC9*AD9*(AA9-Z9+1)/31,2)</f>
        <v>4.47</v>
      </c>
      <c r="AF9" s="21">
        <v>1</v>
      </c>
      <c r="AG9" s="18" t="s">
        <v>38</v>
      </c>
    </row>
    <row r="10" spans="1:33" x14ac:dyDescent="0.25">
      <c r="A10" s="1" t="s">
        <v>45</v>
      </c>
      <c r="B10" s="16" t="s">
        <v>46</v>
      </c>
      <c r="C10" s="17">
        <v>45474</v>
      </c>
      <c r="D10" s="17">
        <v>45504</v>
      </c>
      <c r="F10" s="28"/>
      <c r="G10" s="28"/>
      <c r="J10" s="28"/>
      <c r="K10" s="28"/>
      <c r="P10" s="28"/>
      <c r="Q10" s="28"/>
      <c r="R10" s="28"/>
      <c r="S10" s="28"/>
      <c r="T10" s="28"/>
      <c r="U10" s="28"/>
      <c r="V10" s="28"/>
      <c r="W10" s="31">
        <f>$AE$10*$AF$10+$AE$11*$AF$11+$AE$12*$AF$12+$AE$13*$AF$13+$AE$14*$AF$14+$AE$15*$AF$15</f>
        <v>3848.4100000000003</v>
      </c>
      <c r="X10" s="22">
        <v>45489</v>
      </c>
      <c r="Y10" s="22">
        <v>45504</v>
      </c>
      <c r="Z10" s="22">
        <v>45489</v>
      </c>
      <c r="AA10" s="22">
        <v>45504</v>
      </c>
      <c r="AB10" s="18" t="s">
        <v>39</v>
      </c>
      <c r="AC10" s="18">
        <v>0.03</v>
      </c>
      <c r="AD10" s="18">
        <v>165973</v>
      </c>
      <c r="AE10" s="18">
        <f>ROUND(AC10*AD10*(AA10-Z10+1)/31,2)</f>
        <v>2569.9</v>
      </c>
      <c r="AF10" s="18">
        <v>1</v>
      </c>
    </row>
    <row r="11" spans="1:33" x14ac:dyDescent="0.25">
      <c r="A11" s="1" t="s">
        <v>45</v>
      </c>
      <c r="B11" s="16" t="s">
        <v>46</v>
      </c>
      <c r="C11" s="17">
        <v>45474</v>
      </c>
      <c r="D11" s="17">
        <v>45504</v>
      </c>
      <c r="F11" s="28"/>
      <c r="G11" s="28"/>
      <c r="J11" s="28"/>
      <c r="K11" s="28"/>
      <c r="P11" s="28"/>
      <c r="Q11" s="28"/>
      <c r="R11" s="28"/>
      <c r="S11" s="28"/>
      <c r="T11" s="28"/>
      <c r="U11" s="28"/>
      <c r="V11" s="28"/>
      <c r="W11" s="31">
        <f t="shared" ref="W11:W15" si="1">$AE$10*$AF$10+$AE$11*$AF$11+$AE$12*$AF$12+$AE$13*$AF$13+$AE$14*$AF$14+$AE$15*$AF$15</f>
        <v>3848.4100000000003</v>
      </c>
      <c r="X11" s="22">
        <v>45489</v>
      </c>
      <c r="Y11" s="22">
        <v>45504</v>
      </c>
      <c r="Z11" s="22">
        <v>45489</v>
      </c>
      <c r="AA11" s="22">
        <v>45504</v>
      </c>
      <c r="AB11" s="18" t="s">
        <v>40</v>
      </c>
      <c r="AC11" s="18">
        <v>2</v>
      </c>
      <c r="AD11" s="18">
        <v>99.71</v>
      </c>
      <c r="AE11" s="18">
        <f>ROUND(AC11*AD11,2)</f>
        <v>199.42</v>
      </c>
      <c r="AF11" s="18">
        <v>1</v>
      </c>
    </row>
    <row r="12" spans="1:33" x14ac:dyDescent="0.25">
      <c r="A12" s="1" t="s">
        <v>45</v>
      </c>
      <c r="B12" s="16" t="s">
        <v>46</v>
      </c>
      <c r="C12" s="17">
        <v>45474</v>
      </c>
      <c r="D12" s="17">
        <v>45504</v>
      </c>
      <c r="F12" s="28"/>
      <c r="G12" s="28"/>
      <c r="J12" s="28"/>
      <c r="K12" s="28"/>
      <c r="P12" s="28"/>
      <c r="Q12" s="28"/>
      <c r="R12" s="28"/>
      <c r="S12" s="28"/>
      <c r="T12" s="28"/>
      <c r="U12" s="28"/>
      <c r="V12" s="28"/>
      <c r="W12" s="31">
        <f t="shared" si="1"/>
        <v>3848.4100000000003</v>
      </c>
      <c r="X12" s="22">
        <v>45489</v>
      </c>
      <c r="Y12" s="22">
        <v>45504</v>
      </c>
      <c r="Z12" s="22">
        <v>45489</v>
      </c>
      <c r="AA12" s="22">
        <v>45504</v>
      </c>
      <c r="AB12" s="18" t="s">
        <v>41</v>
      </c>
      <c r="AC12" s="18">
        <v>2</v>
      </c>
      <c r="AD12" s="18">
        <v>42.16</v>
      </c>
      <c r="AE12" s="18">
        <f>ROUND(AC12*AD12,2)</f>
        <v>84.32</v>
      </c>
      <c r="AF12" s="18">
        <v>1</v>
      </c>
    </row>
    <row r="13" spans="1:33" x14ac:dyDescent="0.25">
      <c r="A13" s="1" t="s">
        <v>45</v>
      </c>
      <c r="B13" s="16" t="s">
        <v>46</v>
      </c>
      <c r="C13" s="17">
        <v>45474</v>
      </c>
      <c r="D13" s="17">
        <v>45504</v>
      </c>
      <c r="F13" s="28"/>
      <c r="G13" s="28"/>
      <c r="J13" s="28"/>
      <c r="K13" s="28"/>
      <c r="P13" s="28"/>
      <c r="Q13" s="28"/>
      <c r="R13" s="28"/>
      <c r="S13" s="28"/>
      <c r="T13" s="28"/>
      <c r="U13" s="28"/>
      <c r="V13" s="28"/>
      <c r="W13" s="31">
        <f t="shared" si="1"/>
        <v>3848.4100000000003</v>
      </c>
      <c r="X13" s="22">
        <v>45489</v>
      </c>
      <c r="Y13" s="22">
        <v>45504</v>
      </c>
      <c r="Z13" s="22">
        <v>45489</v>
      </c>
      <c r="AA13" s="22">
        <v>45504</v>
      </c>
      <c r="AB13" s="18" t="s">
        <v>42</v>
      </c>
      <c r="AC13" s="18">
        <v>2</v>
      </c>
      <c r="AD13" s="18">
        <v>495</v>
      </c>
      <c r="AE13" s="18">
        <f>ROUND(AC13*AD13,2)</f>
        <v>990</v>
      </c>
      <c r="AF13" s="18">
        <v>1</v>
      </c>
    </row>
    <row r="14" spans="1:33" x14ac:dyDescent="0.25">
      <c r="A14" s="1" t="s">
        <v>45</v>
      </c>
      <c r="B14" s="16" t="s">
        <v>46</v>
      </c>
      <c r="C14" s="17">
        <v>45474</v>
      </c>
      <c r="D14" s="17">
        <v>45504</v>
      </c>
      <c r="F14" s="28"/>
      <c r="G14" s="28"/>
      <c r="J14" s="28"/>
      <c r="K14" s="28"/>
      <c r="P14" s="28"/>
      <c r="Q14" s="28"/>
      <c r="R14" s="28"/>
      <c r="S14" s="28"/>
      <c r="T14" s="28"/>
      <c r="U14" s="28"/>
      <c r="V14" s="28"/>
      <c r="W14" s="31">
        <f t="shared" si="1"/>
        <v>3848.4100000000003</v>
      </c>
      <c r="X14" s="22">
        <v>45489</v>
      </c>
      <c r="Y14" s="22">
        <v>45504</v>
      </c>
      <c r="Z14" s="22">
        <v>45489</v>
      </c>
      <c r="AA14" s="22">
        <v>45504</v>
      </c>
      <c r="AB14" s="18" t="s">
        <v>43</v>
      </c>
      <c r="AC14" s="18">
        <v>0.06</v>
      </c>
      <c r="AD14" s="18">
        <v>104174.51</v>
      </c>
      <c r="AE14" s="18">
        <f>ROUND(AC14*AD14*(AA14-Z14+1)/31,2)</f>
        <v>3226.05</v>
      </c>
      <c r="AF14" s="18">
        <v>0</v>
      </c>
    </row>
    <row r="15" spans="1:33" x14ac:dyDescent="0.25">
      <c r="A15" s="1" t="s">
        <v>45</v>
      </c>
      <c r="B15" s="16" t="s">
        <v>46</v>
      </c>
      <c r="C15" s="17">
        <v>45474</v>
      </c>
      <c r="D15" s="17">
        <v>45504</v>
      </c>
      <c r="F15" s="28"/>
      <c r="G15" s="28"/>
      <c r="J15" s="28"/>
      <c r="K15" s="28"/>
      <c r="P15" s="28"/>
      <c r="Q15" s="28"/>
      <c r="R15" s="28"/>
      <c r="S15" s="28"/>
      <c r="T15" s="28"/>
      <c r="U15" s="28"/>
      <c r="V15" s="28"/>
      <c r="W15" s="31">
        <f t="shared" si="1"/>
        <v>3848.4100000000003</v>
      </c>
      <c r="X15" s="22">
        <v>45489</v>
      </c>
      <c r="Y15" s="22">
        <v>45504</v>
      </c>
      <c r="Z15" s="22">
        <v>45489</v>
      </c>
      <c r="AA15" s="22">
        <v>45504</v>
      </c>
      <c r="AB15" s="21" t="s">
        <v>51</v>
      </c>
      <c r="AC15" s="21">
        <f>1</f>
        <v>1</v>
      </c>
      <c r="AD15" s="21">
        <v>9.24</v>
      </c>
      <c r="AE15" s="21">
        <f>ROUND(AC15*AD15*(AA15-Z15+1)/31,2)</f>
        <v>4.7699999999999996</v>
      </c>
      <c r="AF15" s="21">
        <v>1</v>
      </c>
    </row>
    <row r="16" spans="1:33" x14ac:dyDescent="0.25">
      <c r="A16" s="1"/>
      <c r="B16" s="16"/>
      <c r="C16" s="17"/>
      <c r="D16" s="17"/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AG9"/>
  <sheetViews>
    <sheetView topLeftCell="H1" workbookViewId="0">
      <selection activeCell="S6" sqref="S6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5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5.28515625" bestFit="1" customWidth="1"/>
    <col min="20" max="20" width="6.42578125" bestFit="1" customWidth="1"/>
    <col min="21" max="21" width="6" bestFit="1" customWidth="1"/>
    <col min="22" max="22" width="7.28515625" bestFit="1" customWidth="1"/>
    <col min="23" max="23" width="13.7109375" bestFit="1" customWidth="1"/>
    <col min="24" max="27" width="10.140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3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3"/>
    </row>
    <row r="2" spans="1:33" x14ac:dyDescent="0.25">
      <c r="A2" s="6" t="s">
        <v>0</v>
      </c>
      <c r="B2" s="7" t="s">
        <v>3</v>
      </c>
      <c r="C2" s="32" t="s">
        <v>4</v>
      </c>
      <c r="D2" s="32"/>
      <c r="E2" s="7" t="s">
        <v>5</v>
      </c>
      <c r="F2" s="7" t="s">
        <v>6</v>
      </c>
      <c r="G2" s="7" t="s">
        <v>7</v>
      </c>
      <c r="H2" s="32" t="s">
        <v>8</v>
      </c>
      <c r="I2" s="32"/>
      <c r="J2" s="32" t="s">
        <v>9</v>
      </c>
      <c r="K2" s="32"/>
      <c r="L2" s="32" t="s">
        <v>10</v>
      </c>
      <c r="M2" s="32"/>
      <c r="N2" s="7" t="s">
        <v>11</v>
      </c>
      <c r="O2" s="7" t="s">
        <v>12</v>
      </c>
      <c r="P2" s="6" t="s">
        <v>13</v>
      </c>
      <c r="Q2" s="7" t="s">
        <v>14</v>
      </c>
      <c r="R2" s="32" t="s">
        <v>8</v>
      </c>
      <c r="S2" s="32"/>
      <c r="T2" s="35" t="s">
        <v>10</v>
      </c>
      <c r="U2" s="34"/>
      <c r="V2" s="8" t="s">
        <v>15</v>
      </c>
      <c r="W2" s="6" t="s">
        <v>16</v>
      </c>
      <c r="X2" s="32" t="s">
        <v>17</v>
      </c>
      <c r="Y2" s="33"/>
      <c r="Z2" s="34" t="s">
        <v>18</v>
      </c>
      <c r="AA2" s="32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6" t="s">
        <v>46</v>
      </c>
      <c r="C4" s="17">
        <v>45474</v>
      </c>
      <c r="D4" s="17">
        <v>45504</v>
      </c>
      <c r="E4" s="18">
        <v>4302</v>
      </c>
      <c r="F4" s="28">
        <v>4000</v>
      </c>
      <c r="G4" s="28">
        <v>302</v>
      </c>
      <c r="H4" s="18">
        <v>10</v>
      </c>
      <c r="I4" s="19">
        <v>45474.708333333336</v>
      </c>
      <c r="J4" s="24">
        <v>5</v>
      </c>
      <c r="K4" s="25">
        <v>45304.625</v>
      </c>
      <c r="L4" s="20">
        <v>0</v>
      </c>
      <c r="M4" s="20">
        <v>0.20699999999999999</v>
      </c>
      <c r="N4" s="20" t="s">
        <v>35</v>
      </c>
      <c r="O4" s="20" t="s">
        <v>36</v>
      </c>
      <c r="P4" s="29" t="s">
        <v>37</v>
      </c>
      <c r="Q4" s="26">
        <v>2000</v>
      </c>
      <c r="R4" s="26">
        <v>8</v>
      </c>
      <c r="S4" s="25">
        <v>45488.416666666664</v>
      </c>
      <c r="T4" s="30">
        <v>0</v>
      </c>
      <c r="U4" s="26">
        <v>0.20699999999999999</v>
      </c>
      <c r="V4" s="26" t="s">
        <v>47</v>
      </c>
      <c r="W4" s="31">
        <f>$AE$4*$AF$4+$AE$5*$AF$5+$AE$6*$AF$6+$AE$7*$AF$7+$AE$8*$AF$8+$AE$9*$AF$9</f>
        <v>7737.4799999999987</v>
      </c>
      <c r="X4" s="22">
        <v>45474</v>
      </c>
      <c r="Y4" s="22">
        <v>45504</v>
      </c>
      <c r="Z4" s="22">
        <v>45474</v>
      </c>
      <c r="AA4" s="22">
        <v>45504</v>
      </c>
      <c r="AB4" s="18" t="s">
        <v>39</v>
      </c>
      <c r="AC4" s="18">
        <v>0.03</v>
      </c>
      <c r="AD4" s="18">
        <v>165973</v>
      </c>
      <c r="AE4" s="18">
        <f>ROUND(AC4*AD4*(AA4-Z4+1)/31,2)</f>
        <v>4979.1899999999996</v>
      </c>
      <c r="AF4" s="18">
        <v>1</v>
      </c>
      <c r="AG4" s="18"/>
    </row>
    <row r="5" spans="1:33" ht="15.75" x14ac:dyDescent="0.25">
      <c r="A5" s="1" t="s">
        <v>45</v>
      </c>
      <c r="B5" s="16" t="s">
        <v>46</v>
      </c>
      <c r="C5" s="17">
        <v>45474</v>
      </c>
      <c r="D5" s="17">
        <v>45504</v>
      </c>
      <c r="E5" s="2"/>
      <c r="F5" s="26"/>
      <c r="G5" s="26"/>
      <c r="H5" s="2"/>
      <c r="I5" s="15"/>
      <c r="J5" s="26"/>
      <c r="K5" s="27"/>
      <c r="L5" s="2"/>
      <c r="M5" s="2"/>
      <c r="N5" s="2"/>
      <c r="O5" s="2"/>
      <c r="P5" s="29" t="s">
        <v>37</v>
      </c>
      <c r="Q5" s="26">
        <v>2302</v>
      </c>
      <c r="R5" s="26">
        <v>10</v>
      </c>
      <c r="S5" s="25">
        <v>45474.708333333336</v>
      </c>
      <c r="T5" s="30">
        <v>0</v>
      </c>
      <c r="U5" s="26">
        <v>0.20699999999999999</v>
      </c>
      <c r="V5" s="26" t="s">
        <v>48</v>
      </c>
      <c r="W5" s="31">
        <f t="shared" ref="W5:W9" si="0">$AE$4*$AF$4+$AE$5*$AF$5+$AE$6*$AF$6+$AE$7*$AF$7+$AE$8*$AF$8+$AE$9*$AF$9</f>
        <v>7737.4799999999987</v>
      </c>
      <c r="X5" s="22">
        <v>45474</v>
      </c>
      <c r="Y5" s="22">
        <v>45504</v>
      </c>
      <c r="Z5" s="22">
        <v>45474</v>
      </c>
      <c r="AA5" s="22">
        <v>45504</v>
      </c>
      <c r="AB5" s="18" t="s">
        <v>40</v>
      </c>
      <c r="AC5" s="18">
        <f>$E$4/1000</f>
        <v>4.3019999999999996</v>
      </c>
      <c r="AD5" s="18">
        <v>99.71</v>
      </c>
      <c r="AE5" s="18">
        <f>ROUND(AC5*AD5,2)</f>
        <v>428.95</v>
      </c>
      <c r="AF5" s="18">
        <v>1</v>
      </c>
      <c r="AG5" s="18" t="s">
        <v>38</v>
      </c>
    </row>
    <row r="6" spans="1:33" x14ac:dyDescent="0.25">
      <c r="A6" s="1" t="s">
        <v>45</v>
      </c>
      <c r="B6" s="16" t="s">
        <v>46</v>
      </c>
      <c r="C6" s="17">
        <v>45474</v>
      </c>
      <c r="D6" s="17">
        <v>45504</v>
      </c>
      <c r="E6" s="2"/>
      <c r="F6" s="26"/>
      <c r="G6" s="26"/>
      <c r="H6" s="2"/>
      <c r="I6" s="15"/>
      <c r="J6" s="26"/>
      <c r="K6" s="27"/>
      <c r="L6" s="2"/>
      <c r="M6" s="2"/>
      <c r="N6" s="2"/>
      <c r="O6" s="2"/>
      <c r="P6" s="29"/>
      <c r="Q6" s="26"/>
      <c r="R6" s="26"/>
      <c r="S6" s="26"/>
      <c r="T6" s="26"/>
      <c r="U6" s="26"/>
      <c r="V6" s="26"/>
      <c r="W6" s="31">
        <f t="shared" si="0"/>
        <v>7737.4799999999987</v>
      </c>
      <c r="X6" s="22">
        <v>45474</v>
      </c>
      <c r="Y6" s="22">
        <v>45504</v>
      </c>
      <c r="Z6" s="22">
        <v>45474</v>
      </c>
      <c r="AA6" s="22">
        <v>45504</v>
      </c>
      <c r="AB6" s="18" t="s">
        <v>41</v>
      </c>
      <c r="AC6" s="18">
        <f t="shared" ref="AC6:AC7" si="1">$E$4/1000</f>
        <v>4.3019999999999996</v>
      </c>
      <c r="AD6" s="18">
        <v>42.16</v>
      </c>
      <c r="AE6" s="18">
        <f>ROUND(AC6*AD6,2)</f>
        <v>181.37</v>
      </c>
      <c r="AF6" s="18">
        <v>1</v>
      </c>
      <c r="AG6" s="18" t="s">
        <v>38</v>
      </c>
    </row>
    <row r="7" spans="1:33" x14ac:dyDescent="0.25">
      <c r="A7" s="1" t="s">
        <v>45</v>
      </c>
      <c r="B7" s="16" t="s">
        <v>46</v>
      </c>
      <c r="C7" s="17">
        <v>45474</v>
      </c>
      <c r="D7" s="17">
        <v>45504</v>
      </c>
      <c r="E7" s="2"/>
      <c r="F7" s="26"/>
      <c r="G7" s="26"/>
      <c r="H7" s="2"/>
      <c r="I7" s="15"/>
      <c r="J7" s="26"/>
      <c r="K7" s="27"/>
      <c r="L7" s="2"/>
      <c r="M7" s="2"/>
      <c r="N7" s="2"/>
      <c r="O7" s="2"/>
      <c r="P7" s="29"/>
      <c r="Q7" s="26"/>
      <c r="R7" s="26"/>
      <c r="S7" s="26"/>
      <c r="T7" s="26"/>
      <c r="U7" s="26"/>
      <c r="V7" s="26"/>
      <c r="W7" s="31">
        <f t="shared" si="0"/>
        <v>7737.4799999999987</v>
      </c>
      <c r="X7" s="22">
        <v>45474</v>
      </c>
      <c r="Y7" s="22">
        <v>45504</v>
      </c>
      <c r="Z7" s="22">
        <v>45474</v>
      </c>
      <c r="AA7" s="22">
        <v>45504</v>
      </c>
      <c r="AB7" s="18" t="s">
        <v>42</v>
      </c>
      <c r="AC7" s="18">
        <f t="shared" si="1"/>
        <v>4.3019999999999996</v>
      </c>
      <c r="AD7" s="18">
        <v>495</v>
      </c>
      <c r="AE7" s="18">
        <f>ROUND(AC7*AD7,2)</f>
        <v>2129.4899999999998</v>
      </c>
      <c r="AF7" s="18">
        <v>1</v>
      </c>
      <c r="AG7" s="18" t="s">
        <v>38</v>
      </c>
    </row>
    <row r="8" spans="1:33" x14ac:dyDescent="0.25">
      <c r="A8" s="1" t="s">
        <v>45</v>
      </c>
      <c r="B8" s="16" t="s">
        <v>46</v>
      </c>
      <c r="C8" s="17">
        <v>45474</v>
      </c>
      <c r="D8" s="17">
        <v>45504</v>
      </c>
      <c r="E8" s="2"/>
      <c r="F8" s="26"/>
      <c r="G8" s="26"/>
      <c r="H8" s="2"/>
      <c r="I8" s="15"/>
      <c r="J8" s="26"/>
      <c r="K8" s="27"/>
      <c r="L8" s="2"/>
      <c r="M8" s="2"/>
      <c r="N8" s="2"/>
      <c r="O8" s="2"/>
      <c r="P8" s="29"/>
      <c r="Q8" s="26"/>
      <c r="R8" s="26"/>
      <c r="S8" s="26"/>
      <c r="T8" s="26"/>
      <c r="U8" s="26"/>
      <c r="V8" s="26"/>
      <c r="W8" s="31">
        <f t="shared" si="0"/>
        <v>7737.4799999999987</v>
      </c>
      <c r="X8" s="22">
        <v>45474</v>
      </c>
      <c r="Y8" s="22">
        <v>45504</v>
      </c>
      <c r="Z8" s="22">
        <v>45474</v>
      </c>
      <c r="AA8" s="22">
        <v>45504</v>
      </c>
      <c r="AB8" s="18" t="s">
        <v>43</v>
      </c>
      <c r="AC8" s="18">
        <v>0.06</v>
      </c>
      <c r="AD8" s="18">
        <v>104174.51</v>
      </c>
      <c r="AE8" s="18">
        <f>ROUND(AC8*AD8*(AA8-Z8+1)/31,2)</f>
        <v>6250.47</v>
      </c>
      <c r="AF8" s="18">
        <v>0</v>
      </c>
      <c r="AG8" s="18" t="s">
        <v>38</v>
      </c>
    </row>
    <row r="9" spans="1:33" x14ac:dyDescent="0.25">
      <c r="A9" s="1" t="s">
        <v>45</v>
      </c>
      <c r="B9" s="16" t="s">
        <v>46</v>
      </c>
      <c r="C9" s="17">
        <v>45474</v>
      </c>
      <c r="D9" s="17">
        <v>45504</v>
      </c>
      <c r="E9" s="2"/>
      <c r="F9" s="26"/>
      <c r="G9" s="26"/>
      <c r="H9" s="2"/>
      <c r="I9" s="15"/>
      <c r="J9" s="26"/>
      <c r="K9" s="27"/>
      <c r="L9" s="2"/>
      <c r="M9" s="2"/>
      <c r="N9" s="2"/>
      <c r="O9" s="2"/>
      <c r="P9" s="29"/>
      <c r="Q9" s="26"/>
      <c r="R9" s="26"/>
      <c r="S9" s="26"/>
      <c r="T9" s="26"/>
      <c r="U9" s="26"/>
      <c r="V9" s="26"/>
      <c r="W9" s="31">
        <f t="shared" si="0"/>
        <v>7737.4799999999987</v>
      </c>
      <c r="X9" s="22">
        <v>45474</v>
      </c>
      <c r="Y9" s="22">
        <v>45504</v>
      </c>
      <c r="Z9" s="22">
        <v>45474</v>
      </c>
      <c r="AA9" s="22">
        <v>45504</v>
      </c>
      <c r="AB9" s="21" t="s">
        <v>44</v>
      </c>
      <c r="AC9" s="21">
        <v>2</v>
      </c>
      <c r="AD9" s="21">
        <v>9.24</v>
      </c>
      <c r="AE9" s="21">
        <f>ROUND(AC9*AD9*(AA9-Z9+1)/31,2)</f>
        <v>18.48</v>
      </c>
      <c r="AF9" s="21">
        <v>1</v>
      </c>
      <c r="AG9" s="18" t="s">
        <v>38</v>
      </c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31-9DB8-468D-8A1E-3E2A5FA8A8BB}">
  <sheetPr>
    <tabColor rgb="FF92D050"/>
  </sheetPr>
  <dimension ref="A1:AG5"/>
  <sheetViews>
    <sheetView tabSelected="1" workbookViewId="0">
      <selection activeCell="M17" sqref="M17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1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1.28515625" bestFit="1" customWidth="1"/>
    <col min="20" max="20" width="6.42578125" bestFit="1" customWidth="1"/>
    <col min="21" max="21" width="4.42578125" bestFit="1" customWidth="1"/>
    <col min="22" max="22" width="6.42578125" bestFit="1" customWidth="1"/>
    <col min="23" max="23" width="13.7109375" bestFit="1" customWidth="1"/>
    <col min="24" max="25" width="10.140625" bestFit="1" customWidth="1"/>
    <col min="26" max="26" width="3.5703125" bestFit="1" customWidth="1"/>
    <col min="27" max="27" width="3.425781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3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3"/>
    </row>
    <row r="2" spans="1:33" x14ac:dyDescent="0.25">
      <c r="A2" s="6" t="s">
        <v>0</v>
      </c>
      <c r="B2" s="7" t="s">
        <v>3</v>
      </c>
      <c r="C2" s="32" t="s">
        <v>4</v>
      </c>
      <c r="D2" s="32"/>
      <c r="E2" s="7" t="s">
        <v>5</v>
      </c>
      <c r="F2" s="7" t="s">
        <v>6</v>
      </c>
      <c r="G2" s="7" t="s">
        <v>7</v>
      </c>
      <c r="H2" s="32" t="s">
        <v>8</v>
      </c>
      <c r="I2" s="32"/>
      <c r="J2" s="32" t="s">
        <v>9</v>
      </c>
      <c r="K2" s="32"/>
      <c r="L2" s="32" t="s">
        <v>10</v>
      </c>
      <c r="M2" s="32"/>
      <c r="N2" s="7" t="s">
        <v>11</v>
      </c>
      <c r="O2" s="7" t="s">
        <v>12</v>
      </c>
      <c r="P2" s="6" t="s">
        <v>13</v>
      </c>
      <c r="Q2" s="7" t="s">
        <v>14</v>
      </c>
      <c r="R2" s="32" t="s">
        <v>8</v>
      </c>
      <c r="S2" s="32"/>
      <c r="T2" s="35" t="s">
        <v>10</v>
      </c>
      <c r="U2" s="34"/>
      <c r="V2" s="8" t="s">
        <v>15</v>
      </c>
      <c r="W2" s="6" t="s">
        <v>16</v>
      </c>
      <c r="X2" s="32" t="s">
        <v>17</v>
      </c>
      <c r="Y2" s="33"/>
      <c r="Z2" s="34" t="s">
        <v>18</v>
      </c>
      <c r="AA2" s="32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6" t="s">
        <v>46</v>
      </c>
      <c r="C4" s="17">
        <v>45474</v>
      </c>
      <c r="D4" s="17">
        <v>45504</v>
      </c>
      <c r="E4" s="18">
        <v>4302</v>
      </c>
      <c r="F4" s="28"/>
      <c r="G4" s="28"/>
      <c r="H4" s="18">
        <v>10</v>
      </c>
      <c r="I4" s="19">
        <v>45474.708333333336</v>
      </c>
      <c r="J4" s="24"/>
      <c r="K4" s="25"/>
      <c r="L4" s="20">
        <v>0</v>
      </c>
      <c r="M4" s="20">
        <v>0.20699999999999999</v>
      </c>
      <c r="N4" s="20" t="s">
        <v>49</v>
      </c>
      <c r="O4" s="20" t="s">
        <v>36</v>
      </c>
      <c r="P4" s="29"/>
      <c r="Q4" s="26"/>
      <c r="R4" s="26"/>
      <c r="S4" s="25"/>
      <c r="T4" s="30"/>
      <c r="U4" s="26"/>
      <c r="V4" s="26"/>
      <c r="W4" s="31">
        <f>$AE$4*$AF$4+$AE$5*$AF$5+$AE$6*$AF$6+$AE$7*$AF$7+$AE$8*$AF$8+$AE$9*$AF$9</f>
        <v>0</v>
      </c>
      <c r="X4" s="22">
        <v>45474</v>
      </c>
      <c r="Y4" s="22">
        <v>45504</v>
      </c>
    </row>
    <row r="5" spans="1:33" ht="15.75" x14ac:dyDescent="0.25">
      <c r="A5" s="1" t="s">
        <v>50</v>
      </c>
      <c r="B5" s="16" t="s">
        <v>46</v>
      </c>
      <c r="C5" s="17">
        <v>45474</v>
      </c>
      <c r="D5" s="17">
        <v>45504</v>
      </c>
      <c r="E5" s="18">
        <v>4302</v>
      </c>
      <c r="F5" s="28"/>
      <c r="G5" s="28"/>
      <c r="H5" s="18">
        <v>10</v>
      </c>
      <c r="I5" s="19">
        <v>45493.708333333336</v>
      </c>
      <c r="J5" s="24"/>
      <c r="K5" s="25"/>
      <c r="L5" s="20">
        <v>0</v>
      </c>
      <c r="M5" s="20">
        <v>0.34499999999999997</v>
      </c>
      <c r="N5" s="20" t="s">
        <v>49</v>
      </c>
      <c r="O5" s="20" t="s">
        <v>36</v>
      </c>
      <c r="P5" s="29"/>
      <c r="Q5" s="26"/>
      <c r="R5" s="26"/>
      <c r="S5" s="25"/>
      <c r="T5" s="30"/>
      <c r="U5" s="26"/>
      <c r="V5" s="26"/>
      <c r="W5" s="31">
        <f>$AE$4*$AF$4+$AE$5*$AF$5+$AE$6*$AF$6+$AE$7*$AF$7+$AE$8*$AF$8+$AE$9*$AF$9</f>
        <v>0</v>
      </c>
      <c r="X5" s="22">
        <v>45474</v>
      </c>
      <c r="Y5" s="22">
        <v>45504</v>
      </c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jedno OPM pouze povinné</vt:lpstr>
      <vt:lpstr>1 OPM rozdělené v měsíci</vt:lpstr>
      <vt:lpstr>Jedno OPM,nepov. položky,2 x MP</vt:lpstr>
      <vt:lpstr>2 OPM smlouva CSU,pouze povinné</vt:lpstr>
    </vt:vector>
  </TitlesOfParts>
  <Company>OTE,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Kobliha, Jan</dc:creator>
  <cp:lastModifiedBy>JH</cp:lastModifiedBy>
  <dcterms:created xsi:type="dcterms:W3CDTF">2016-02-01T15:35:58Z</dcterms:created>
  <dcterms:modified xsi:type="dcterms:W3CDTF">2024-08-06T06:34:54Z</dcterms:modified>
</cp:coreProperties>
</file>